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ry34480\Documents\Torquer\Technical\"/>
    </mc:Choice>
  </mc:AlternateContent>
  <xr:revisionPtr revIDLastSave="0" documentId="13_ncr:1_{53C6BFA6-6CF0-4612-911B-71AAE92372CB}" xr6:coauthVersionLast="45" xr6:coauthVersionMax="45" xr10:uidLastSave="{00000000-0000-0000-0000-000000000000}"/>
  <bookViews>
    <workbookView xWindow="-120" yWindow="-120" windowWidth="25440" windowHeight="15390" xr2:uid="{526089F7-CF70-472C-8835-539E837E8F8B}"/>
  </bookViews>
  <sheets>
    <sheet name="HALO Ratio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1" l="1"/>
  <c r="C10" i="1" s="1"/>
  <c r="M9" i="1"/>
  <c r="B10" i="1" s="1"/>
  <c r="K14" i="1"/>
  <c r="K13" i="1"/>
  <c r="E9" i="1"/>
  <c r="L14" i="1"/>
  <c r="D9" i="1"/>
  <c r="K9" i="1"/>
  <c r="L9" i="1"/>
  <c r="K10" i="1"/>
  <c r="L10" i="1"/>
  <c r="L13" i="1"/>
  <c r="N9" i="1" l="1"/>
  <c r="B9" i="1" s="1"/>
  <c r="B12" i="1" s="1"/>
  <c r="M14" i="1"/>
  <c r="E10" i="1" s="1"/>
  <c r="E12" i="1" s="1"/>
  <c r="N10" i="1"/>
  <c r="C9" i="1" s="1"/>
  <c r="C12" i="1" s="1"/>
  <c r="M13" i="1"/>
  <c r="D10" i="1" s="1"/>
  <c r="D12" i="1" s="1"/>
  <c r="B16" i="1" l="1"/>
  <c r="C16" i="1"/>
  <c r="C14" i="1"/>
  <c r="B14" i="1"/>
</calcChain>
</file>

<file path=xl/sharedStrings.xml><?xml version="1.0" encoding="utf-8"?>
<sst xmlns="http://schemas.openxmlformats.org/spreadsheetml/2006/main" count="67" uniqueCount="63">
  <si>
    <t>HALO RATIO CALCULATOR</t>
  </si>
  <si>
    <t xml:space="preserve">Instructions : </t>
  </si>
  <si>
    <t>= user entry fields</t>
  </si>
  <si>
    <t>Calculated LOAD Values</t>
  </si>
  <si>
    <t>Measure</t>
  </si>
  <si>
    <t>HALO 2000</t>
  </si>
  <si>
    <t>Rectangular</t>
  </si>
  <si>
    <t>Circular</t>
  </si>
  <si>
    <t>HALO Model</t>
  </si>
  <si>
    <t>r1 (m)</t>
  </si>
  <si>
    <t>r2 (m)</t>
  </si>
  <si>
    <t>h (m)</t>
  </si>
  <si>
    <t>Gyration Radius (m)</t>
  </si>
  <si>
    <r>
      <t>MR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(Kgm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</si>
  <si>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Load Shape</t>
  </si>
  <si>
    <t>l (m)</t>
  </si>
  <si>
    <t>w (m)</t>
  </si>
  <si>
    <t>r (m)</t>
  </si>
  <si>
    <r>
      <t>I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</si>
  <si>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A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</si>
  <si>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Total Mass (Kg)</t>
  </si>
  <si>
    <t>Formulae</t>
  </si>
  <si>
    <t>* Volume of water in the HALO or Mass of the LOAD</t>
  </si>
  <si>
    <t>** Density of solution, e.g. Fresh Water = 1.0, CaCl = 1.4</t>
  </si>
  <si>
    <t>:- Rectangle</t>
  </si>
  <si>
    <r>
      <t>I=l*w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/12+w*l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/12</t>
    </r>
  </si>
  <si>
    <t>:- Circle</t>
  </si>
  <si>
    <r>
      <t>I=PI*r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/2</t>
    </r>
  </si>
  <si>
    <t>Rg=SQRT(I/A)</t>
  </si>
  <si>
    <r>
      <t>Rg=SQRT((l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+w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)/12)</t>
    </r>
  </si>
  <si>
    <r>
      <t>Rg=SQRT(r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/2)</t>
    </r>
  </si>
  <si>
    <t>Volume (L) or Mass (Kg) *</t>
  </si>
  <si>
    <t>Density (Kg/L) **</t>
  </si>
  <si>
    <t>Total Volume (L)</t>
  </si>
  <si>
    <t>V2 (L)</t>
  </si>
  <si>
    <t>V1 (L)</t>
  </si>
  <si>
    <t>Colour Code</t>
  </si>
  <si>
    <t>Circular (e.g vertical cylinder)</t>
  </si>
  <si>
    <t>HALO 1600</t>
  </si>
  <si>
    <t>Easy = &gt;35</t>
  </si>
  <si>
    <t>Acceptable = &gt;25,&lt;35</t>
  </si>
  <si>
    <t>Slow = &lt;25</t>
  </si>
  <si>
    <t>Enter the density of liquid for the chosen HALO, then enter the dimensions and weight of the load. If the resulting HALO ratio is &gt;30 then the HALO will comfortably move the load.</t>
  </si>
  <si>
    <t xml:space="preserve">HALO RATIO Rect. LOAD = </t>
  </si>
  <si>
    <t xml:space="preserve">HALO RATIO Circ. LOAD = </t>
  </si>
  <si>
    <t>Legend</t>
  </si>
  <si>
    <t>r1</t>
  </si>
  <si>
    <t>r2</t>
  </si>
  <si>
    <t>h</t>
  </si>
  <si>
    <t>V</t>
  </si>
  <si>
    <t>Area Moment of Inertia (I):</t>
  </si>
  <si>
    <t>Radius of Gyration (Rg):</t>
  </si>
  <si>
    <t>l</t>
  </si>
  <si>
    <t>w</t>
  </si>
  <si>
    <t>A</t>
  </si>
  <si>
    <t>cross sectional area</t>
  </si>
  <si>
    <t>tank outer radius</t>
  </si>
  <si>
    <t>tank inner radius</t>
  </si>
  <si>
    <t>tank height</t>
  </si>
  <si>
    <t>length of load</t>
  </si>
  <si>
    <t>width of load</t>
  </si>
  <si>
    <t>volume (V1-V2 = liquid volume)</t>
  </si>
  <si>
    <t>Gyration Radius - R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</si>
</sst>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99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6" borderId="1" xfId="0" applyFill="1" applyBorder="1"/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7" borderId="1" xfId="0" applyFont="1" applyFill="1" applyBorder="1"/>
    <xf numFmtId="165" fontId="4" fillId="7" borderId="1" xfId="0" applyNumberFormat="1" applyFont="1" applyFill="1" applyBorder="1"/>
    <xf numFmtId="0" fontId="1" fillId="0" borderId="0" xfId="0" applyFont="1"/>
    <xf numFmtId="0" fontId="1" fillId="8" borderId="3" xfId="0" applyFont="1" applyFill="1" applyBorder="1" applyAlignment="1">
      <alignment horizontal="right"/>
    </xf>
    <xf numFmtId="0" fontId="0" fillId="8" borderId="5" xfId="0" applyFont="1" applyFill="1" applyBorder="1"/>
    <xf numFmtId="0" fontId="0" fillId="8" borderId="4" xfId="0" applyFont="1" applyFill="1" applyBorder="1"/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0" fillId="8" borderId="3" xfId="0" quotePrefix="1" applyFill="1" applyBorder="1"/>
    <xf numFmtId="1" fontId="4" fillId="7" borderId="1" xfId="0" applyNumberFormat="1" applyFont="1" applyFill="1" applyBorder="1"/>
    <xf numFmtId="0" fontId="0" fillId="0" borderId="1" xfId="0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6" fillId="9" borderId="1" xfId="0" applyFont="1" applyFill="1" applyBorder="1"/>
    <xf numFmtId="0" fontId="8" fillId="6" borderId="1" xfId="0" applyFont="1" applyFill="1" applyBorder="1" applyAlignment="1">
      <alignment horizontal="center"/>
    </xf>
    <xf numFmtId="0" fontId="9" fillId="10" borderId="1" xfId="0" applyFont="1" applyFill="1" applyBorder="1"/>
    <xf numFmtId="0" fontId="7" fillId="11" borderId="1" xfId="0" applyFont="1" applyFill="1" applyBorder="1"/>
    <xf numFmtId="0" fontId="0" fillId="0" borderId="1" xfId="0" applyBorder="1" applyAlignment="1">
      <alignment horizontal="center"/>
    </xf>
    <xf numFmtId="0" fontId="0" fillId="8" borderId="5" xfId="0" applyFill="1" applyBorder="1"/>
    <xf numFmtId="0" fontId="0" fillId="0" borderId="1" xfId="0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8" borderId="1" xfId="0" applyFont="1" applyFill="1" applyBorder="1" applyAlignment="1">
      <alignment horizont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99"/>
      <color rgb="FFFF7C80"/>
      <color rgb="FF9900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67992-B80F-412E-832E-B1F084A30554}">
  <dimension ref="A1:N25"/>
  <sheetViews>
    <sheetView tabSelected="1" workbookViewId="0">
      <selection activeCell="A22" sqref="A22"/>
    </sheetView>
  </sheetViews>
  <sheetFormatPr defaultRowHeight="15" x14ac:dyDescent="0.25"/>
  <cols>
    <col min="1" max="1" width="27.42578125" customWidth="1"/>
    <col min="2" max="3" width="10.28515625" bestFit="1" customWidth="1"/>
    <col min="4" max="4" width="11.42578125" bestFit="1" customWidth="1"/>
    <col min="5" max="5" width="20.7109375" bestFit="1" customWidth="1"/>
    <col min="7" max="7" width="27.42578125" bestFit="1" customWidth="1"/>
    <col min="8" max="8" width="13.28515625" customWidth="1"/>
    <col min="9" max="9" width="12.7109375" customWidth="1"/>
    <col min="13" max="13" width="19.85546875" customWidth="1"/>
    <col min="14" max="14" width="17" bestFit="1" customWidth="1"/>
  </cols>
  <sheetData>
    <row r="1" spans="1:14" ht="18.75" x14ac:dyDescent="0.3">
      <c r="A1" s="1" t="s">
        <v>0</v>
      </c>
    </row>
    <row r="2" spans="1:14" ht="18.75" x14ac:dyDescent="0.3">
      <c r="A2" s="1"/>
    </row>
    <row r="3" spans="1:14" ht="15" customHeight="1" x14ac:dyDescent="0.25">
      <c r="A3" s="18" t="s">
        <v>1</v>
      </c>
      <c r="B3" s="32" t="s">
        <v>42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15" customHeight="1" x14ac:dyDescent="0.2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ht="15" customHeight="1" x14ac:dyDescent="0.25">
      <c r="A5" s="21"/>
      <c r="B5" s="16"/>
      <c r="C5" s="23" t="s">
        <v>2</v>
      </c>
      <c r="D5" s="20"/>
      <c r="E5" s="22"/>
      <c r="F5" s="22"/>
      <c r="G5" s="22"/>
      <c r="H5" s="22"/>
      <c r="I5" s="22"/>
      <c r="J5" s="22"/>
      <c r="K5" s="22"/>
      <c r="L5" s="22"/>
      <c r="M5" s="22"/>
    </row>
    <row r="6" spans="1:14" ht="15" customHeight="1" x14ac:dyDescent="0.25">
      <c r="A6" s="17"/>
    </row>
    <row r="7" spans="1:14" x14ac:dyDescent="0.25">
      <c r="D7" s="38" t="s">
        <v>3</v>
      </c>
      <c r="E7" s="38"/>
    </row>
    <row r="8" spans="1:14" x14ac:dyDescent="0.25">
      <c r="A8" s="3" t="s">
        <v>4</v>
      </c>
      <c r="B8" s="3" t="s">
        <v>38</v>
      </c>
      <c r="C8" s="3" t="s">
        <v>5</v>
      </c>
      <c r="D8" s="13" t="s">
        <v>6</v>
      </c>
      <c r="E8" s="14" t="s">
        <v>7</v>
      </c>
      <c r="G8" s="10" t="s">
        <v>8</v>
      </c>
      <c r="H8" s="11" t="s">
        <v>9</v>
      </c>
      <c r="I8" s="11" t="s">
        <v>10</v>
      </c>
      <c r="J8" s="11" t="s">
        <v>11</v>
      </c>
      <c r="K8" s="11" t="s">
        <v>35</v>
      </c>
      <c r="L8" s="11" t="s">
        <v>34</v>
      </c>
      <c r="M8" s="11" t="s">
        <v>12</v>
      </c>
      <c r="N8" s="10" t="s">
        <v>33</v>
      </c>
    </row>
    <row r="9" spans="1:14" x14ac:dyDescent="0.25">
      <c r="A9" s="2" t="s">
        <v>31</v>
      </c>
      <c r="B9" s="5">
        <f>N9</f>
        <v>1237.0021073509811</v>
      </c>
      <c r="C9" s="5">
        <f>N10</f>
        <v>1397.3804123167395</v>
      </c>
      <c r="D9" s="5">
        <f>N13</f>
        <v>2000</v>
      </c>
      <c r="E9" s="5">
        <f>N14</f>
        <v>6000</v>
      </c>
      <c r="G9" s="25">
        <v>1600</v>
      </c>
      <c r="H9" s="2">
        <v>0.8</v>
      </c>
      <c r="I9" s="2">
        <v>0.45</v>
      </c>
      <c r="J9" s="2">
        <v>0.9</v>
      </c>
      <c r="K9" s="5">
        <f t="shared" ref="K9:K10" si="0">PI()*H9^2*J9*1000</f>
        <v>1809.5573684677211</v>
      </c>
      <c r="L9" s="5">
        <f t="shared" ref="L9:L10" si="1">PI()*I9^2*J9*1000</f>
        <v>572.55526111673987</v>
      </c>
      <c r="M9" s="6">
        <f t="shared" ref="M9:M10" si="2">(SQRT((PI()*((H9)^4-(I9)^4)/2)/(PI()*(H9)^2-PI()*(I9)^2)))</f>
        <v>0.64903774928735858</v>
      </c>
      <c r="N9" s="5">
        <f t="shared" ref="N9:N10" si="3">K9-L9</f>
        <v>1237.0021073509811</v>
      </c>
    </row>
    <row r="10" spans="1:14" ht="15" customHeight="1" x14ac:dyDescent="0.25">
      <c r="A10" s="2" t="s">
        <v>62</v>
      </c>
      <c r="B10" s="6">
        <f>M9</f>
        <v>0.64903774928735858</v>
      </c>
      <c r="C10" s="6">
        <f>M10</f>
        <v>0.82462112512353214</v>
      </c>
      <c r="D10" s="7">
        <f>M13</f>
        <v>2.6020824993326657</v>
      </c>
      <c r="E10" s="7">
        <f>M14</f>
        <v>2.1213203435596424</v>
      </c>
      <c r="G10" s="25">
        <v>2000</v>
      </c>
      <c r="H10" s="2">
        <v>1</v>
      </c>
      <c r="I10" s="2">
        <v>0.6</v>
      </c>
      <c r="J10" s="2">
        <v>0.69499999999999995</v>
      </c>
      <c r="K10" s="5">
        <f t="shared" si="0"/>
        <v>2183.4068942449057</v>
      </c>
      <c r="L10" s="5">
        <f t="shared" si="1"/>
        <v>786.02648192816628</v>
      </c>
      <c r="M10" s="6">
        <f t="shared" si="2"/>
        <v>0.82462112512353214</v>
      </c>
      <c r="N10" s="5">
        <f t="shared" si="3"/>
        <v>1397.3804123167395</v>
      </c>
    </row>
    <row r="11" spans="1:14" x14ac:dyDescent="0.25">
      <c r="A11" s="2" t="s">
        <v>32</v>
      </c>
      <c r="B11" s="16">
        <v>1</v>
      </c>
      <c r="C11" s="16">
        <v>1</v>
      </c>
      <c r="D11" s="7"/>
      <c r="E11" s="7"/>
    </row>
    <row r="12" spans="1:14" ht="17.25" x14ac:dyDescent="0.25">
      <c r="A12" s="2" t="s">
        <v>13</v>
      </c>
      <c r="B12" s="7">
        <f t="shared" ref="B12:C12" si="4">B9*B11*B10^2</f>
        <v>521.08713772160093</v>
      </c>
      <c r="C12" s="7">
        <f t="shared" si="4"/>
        <v>950.21868037538286</v>
      </c>
      <c r="D12" s="7">
        <f>D9*D10^2</f>
        <v>13541.666666666664</v>
      </c>
      <c r="E12" s="7">
        <f>E9*E10^2</f>
        <v>26999.999999999996</v>
      </c>
      <c r="G12" s="10" t="s">
        <v>14</v>
      </c>
      <c r="H12" s="11" t="s">
        <v>15</v>
      </c>
      <c r="I12" s="11" t="s">
        <v>16</v>
      </c>
      <c r="J12" s="11" t="s">
        <v>17</v>
      </c>
      <c r="K12" s="11" t="s">
        <v>18</v>
      </c>
      <c r="L12" s="11" t="s">
        <v>19</v>
      </c>
      <c r="M12" s="11" t="s">
        <v>12</v>
      </c>
      <c r="N12" s="10" t="s">
        <v>20</v>
      </c>
    </row>
    <row r="13" spans="1:14" x14ac:dyDescent="0.25">
      <c r="G13" s="25" t="s">
        <v>6</v>
      </c>
      <c r="H13" s="15">
        <v>9</v>
      </c>
      <c r="I13" s="15">
        <v>0.5</v>
      </c>
      <c r="J13" s="12"/>
      <c r="K13" s="2">
        <f>(H13*I13^3)/12+(I13*H13^3)/12</f>
        <v>30.46875</v>
      </c>
      <c r="L13" s="2">
        <f>H13*I13</f>
        <v>4.5</v>
      </c>
      <c r="M13" s="6">
        <f>SQRT(K13/L13)</f>
        <v>2.6020824993326657</v>
      </c>
      <c r="N13" s="24">
        <v>2000</v>
      </c>
    </row>
    <row r="14" spans="1:14" x14ac:dyDescent="0.25">
      <c r="A14" s="9" t="s">
        <v>43</v>
      </c>
      <c r="B14" s="26">
        <f>B12/D12*1000</f>
        <v>38.480280939441307</v>
      </c>
      <c r="C14" s="26">
        <f>C12/D12*1000</f>
        <v>70.169994858489815</v>
      </c>
      <c r="D14" s="4"/>
      <c r="E14" s="28" t="s">
        <v>36</v>
      </c>
      <c r="G14" s="25" t="s">
        <v>37</v>
      </c>
      <c r="H14" s="12"/>
      <c r="I14" s="12"/>
      <c r="J14" s="15">
        <v>3</v>
      </c>
      <c r="K14" s="7">
        <f>PI()*J14^4/2</f>
        <v>127.23450247038662</v>
      </c>
      <c r="L14" s="7">
        <f>PI()*J14^2</f>
        <v>28.274333882308138</v>
      </c>
      <c r="M14" s="6">
        <f>SQRT(K14/L14)</f>
        <v>2.1213203435596424</v>
      </c>
      <c r="N14" s="24">
        <v>6000</v>
      </c>
    </row>
    <row r="15" spans="1:14" x14ac:dyDescent="0.25">
      <c r="B15" s="4"/>
      <c r="C15" s="4"/>
      <c r="E15" s="27" t="s">
        <v>39</v>
      </c>
    </row>
    <row r="16" spans="1:14" x14ac:dyDescent="0.25">
      <c r="A16" s="9" t="s">
        <v>44</v>
      </c>
      <c r="B16" s="26">
        <f>(B12/E12)*1000</f>
        <v>19.299523619318553</v>
      </c>
      <c r="C16" s="26">
        <f>(C12/E12)*1000</f>
        <v>35.19328445834752</v>
      </c>
      <c r="E16" s="29" t="s">
        <v>40</v>
      </c>
    </row>
    <row r="17" spans="1:13" x14ac:dyDescent="0.25">
      <c r="E17" s="30" t="s">
        <v>41</v>
      </c>
    </row>
    <row r="18" spans="1:13" x14ac:dyDescent="0.25">
      <c r="G18" s="34" t="s">
        <v>21</v>
      </c>
      <c r="H18" s="34"/>
      <c r="I18" s="34"/>
      <c r="K18" s="34" t="s">
        <v>45</v>
      </c>
      <c r="L18" s="35"/>
      <c r="M18" s="35"/>
    </row>
    <row r="19" spans="1:13" x14ac:dyDescent="0.25">
      <c r="A19" t="s">
        <v>22</v>
      </c>
      <c r="G19" s="2" t="s">
        <v>50</v>
      </c>
      <c r="H19" s="33"/>
      <c r="I19" s="33"/>
      <c r="K19" s="31" t="s">
        <v>46</v>
      </c>
      <c r="L19" s="33" t="s">
        <v>56</v>
      </c>
      <c r="M19" s="33"/>
    </row>
    <row r="20" spans="1:13" ht="17.25" customHeight="1" x14ac:dyDescent="0.25">
      <c r="A20" t="s">
        <v>23</v>
      </c>
      <c r="G20" s="8" t="s">
        <v>24</v>
      </c>
      <c r="H20" s="33" t="s">
        <v>25</v>
      </c>
      <c r="I20" s="33"/>
      <c r="K20" s="31" t="s">
        <v>47</v>
      </c>
      <c r="L20" s="33" t="s">
        <v>57</v>
      </c>
      <c r="M20" s="33"/>
    </row>
    <row r="21" spans="1:13" ht="17.25" x14ac:dyDescent="0.25">
      <c r="G21" s="8" t="s">
        <v>26</v>
      </c>
      <c r="H21" s="36" t="s">
        <v>27</v>
      </c>
      <c r="I21" s="37"/>
      <c r="K21" s="31" t="s">
        <v>48</v>
      </c>
      <c r="L21" s="33" t="s">
        <v>58</v>
      </c>
      <c r="M21" s="33"/>
    </row>
    <row r="22" spans="1:13" ht="17.25" customHeight="1" x14ac:dyDescent="0.25">
      <c r="G22" s="2" t="s">
        <v>51</v>
      </c>
      <c r="H22" s="33" t="s">
        <v>28</v>
      </c>
      <c r="I22" s="33"/>
      <c r="K22" s="31" t="s">
        <v>49</v>
      </c>
      <c r="L22" s="33" t="s">
        <v>61</v>
      </c>
      <c r="M22" s="33"/>
    </row>
    <row r="23" spans="1:13" ht="17.25" customHeight="1" x14ac:dyDescent="0.25">
      <c r="G23" s="8" t="s">
        <v>24</v>
      </c>
      <c r="H23" s="36" t="s">
        <v>29</v>
      </c>
      <c r="I23" s="37"/>
      <c r="K23" s="31" t="s">
        <v>52</v>
      </c>
      <c r="L23" s="33" t="s">
        <v>59</v>
      </c>
      <c r="M23" s="33"/>
    </row>
    <row r="24" spans="1:13" ht="17.25" customHeight="1" x14ac:dyDescent="0.25">
      <c r="G24" s="8" t="s">
        <v>26</v>
      </c>
      <c r="H24" s="36" t="s">
        <v>30</v>
      </c>
      <c r="I24" s="37"/>
      <c r="K24" s="31" t="s">
        <v>53</v>
      </c>
      <c r="L24" s="33" t="s">
        <v>60</v>
      </c>
      <c r="M24" s="33"/>
    </row>
    <row r="25" spans="1:13" ht="17.25" customHeight="1" x14ac:dyDescent="0.25">
      <c r="K25" s="31" t="s">
        <v>54</v>
      </c>
      <c r="L25" s="33" t="s">
        <v>55</v>
      </c>
      <c r="M25" s="33"/>
    </row>
  </sheetData>
  <mergeCells count="16">
    <mergeCell ref="D7:E7"/>
    <mergeCell ref="G18:I18"/>
    <mergeCell ref="H19:I19"/>
    <mergeCell ref="H20:I20"/>
    <mergeCell ref="H22:I22"/>
    <mergeCell ref="H21:I21"/>
    <mergeCell ref="L20:M20"/>
    <mergeCell ref="L19:M19"/>
    <mergeCell ref="K18:M18"/>
    <mergeCell ref="H23:I23"/>
    <mergeCell ref="H24:I24"/>
    <mergeCell ref="L25:M25"/>
    <mergeCell ref="L24:M24"/>
    <mergeCell ref="L23:M23"/>
    <mergeCell ref="L22:M22"/>
    <mergeCell ref="L21:M21"/>
  </mergeCells>
  <conditionalFormatting sqref="D14 B15:C15">
    <cfRule type="containsText" dxfId="6" priority="10" operator="containsText" text="FAIL">
      <formula>NOT(ISERROR(SEARCH("FAIL",B14)))</formula>
    </cfRule>
    <cfRule type="containsText" dxfId="5" priority="11" operator="containsText" text="PASS">
      <formula>NOT(ISERROR(SEARCH("PASS",B14)))</formula>
    </cfRule>
  </conditionalFormatting>
  <conditionalFormatting sqref="B14">
    <cfRule type="cellIs" dxfId="4" priority="1" operator="greaterThan">
      <formula>3.5</formula>
    </cfRule>
    <cfRule type="cellIs" dxfId="3" priority="2" operator="greaterThan">
      <formula>3.5</formula>
    </cfRule>
  </conditionalFormatting>
  <conditionalFormatting sqref="B14:C14 B16:C16">
    <cfRule type="cellIs" dxfId="2" priority="3" operator="between">
      <formula>25</formula>
      <formula>35</formula>
    </cfRule>
    <cfRule type="cellIs" dxfId="1" priority="4" operator="greaterThan">
      <formula>35</formula>
    </cfRule>
    <cfRule type="cellIs" dxfId="0" priority="5" operator="lessThan">
      <formula>25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HALO Ratio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</dc:creator>
  <cp:keywords/>
  <dc:description/>
  <cp:lastModifiedBy>Gerry Wiseman</cp:lastModifiedBy>
  <cp:revision/>
  <dcterms:created xsi:type="dcterms:W3CDTF">2018-12-03T09:36:59Z</dcterms:created>
  <dcterms:modified xsi:type="dcterms:W3CDTF">2020-01-08T13:50:15Z</dcterms:modified>
  <cp:category/>
  <cp:contentStatus/>
</cp:coreProperties>
</file>