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y\Documents\Torquer\Technical\"/>
    </mc:Choice>
  </mc:AlternateContent>
  <xr:revisionPtr revIDLastSave="0" documentId="8_{3FF35077-7E03-45DE-B967-11E631F2C6F0}" xr6:coauthVersionLast="40" xr6:coauthVersionMax="40" xr10:uidLastSave="{00000000-0000-0000-0000-000000000000}"/>
  <bookViews>
    <workbookView xWindow="0" yWindow="0" windowWidth="25200" windowHeight="11175" xr2:uid="{526089F7-CF70-472C-8835-539E837E8F8B}"/>
  </bookViews>
  <sheets>
    <sheet name="HALO Ratio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D10" i="1" s="1"/>
  <c r="N9" i="1"/>
  <c r="N10" i="1"/>
  <c r="L15" i="1"/>
  <c r="L14" i="1"/>
  <c r="N14" i="1" s="1"/>
  <c r="E10" i="1" s="1"/>
  <c r="F9" i="1"/>
  <c r="M15" i="1"/>
  <c r="N15" i="1" s="1"/>
  <c r="F10" i="1" s="1"/>
  <c r="F12" i="1" s="1"/>
  <c r="E9" i="1"/>
  <c r="L10" i="1"/>
  <c r="O10" i="1" s="1"/>
  <c r="C9" i="1" s="1"/>
  <c r="C12" i="1" s="1"/>
  <c r="M10" i="1"/>
  <c r="C10" i="1"/>
  <c r="L11" i="1"/>
  <c r="O11" i="1" s="1"/>
  <c r="D9" i="1" s="1"/>
  <c r="D12" i="1" s="1"/>
  <c r="M11" i="1"/>
  <c r="B10" i="1"/>
  <c r="M14" i="1"/>
  <c r="M9" i="1"/>
  <c r="O9" i="1" s="1"/>
  <c r="B9" i="1" s="1"/>
  <c r="B12" i="1" s="1"/>
  <c r="L9" i="1"/>
  <c r="D17" i="1" l="1"/>
  <c r="D18" i="1" s="1"/>
  <c r="E12" i="1"/>
  <c r="D14" i="1" s="1"/>
  <c r="D15" i="1" s="1"/>
  <c r="B17" i="1"/>
  <c r="B18" i="1" s="1"/>
  <c r="C17" i="1"/>
  <c r="C18" i="1" s="1"/>
  <c r="B14" i="1"/>
  <c r="B15" i="1" s="1"/>
  <c r="C14" i="1"/>
  <c r="C15" i="1" s="1"/>
</calcChain>
</file>

<file path=xl/sharedStrings.xml><?xml version="1.0" encoding="utf-8"?>
<sst xmlns="http://schemas.openxmlformats.org/spreadsheetml/2006/main" count="52" uniqueCount="45">
  <si>
    <t>HALO RATIO CALCULATOR</t>
  </si>
  <si>
    <t xml:space="preserve">Instructions : </t>
  </si>
  <si>
    <t>Enter the density of liquid for the chosen HALO, then enter the dimensions and weight of the load. If the resulting HALO ratio is &gt;3% then the HALO will move the load.</t>
  </si>
  <si>
    <t>= user entry fields</t>
  </si>
  <si>
    <t>Calculated LOAD Values</t>
  </si>
  <si>
    <t>Measure</t>
  </si>
  <si>
    <t>HALO 1100</t>
  </si>
  <si>
    <t>HALO 1500</t>
  </si>
  <si>
    <t>HALO 2000</t>
  </si>
  <si>
    <t>Rectangular</t>
  </si>
  <si>
    <t>Circular</t>
  </si>
  <si>
    <t>HALO Model</t>
  </si>
  <si>
    <t>r1 (m)</t>
  </si>
  <si>
    <t>r2 (m)</t>
  </si>
  <si>
    <t>h (m)</t>
  </si>
  <si>
    <t>Gyration Radius (m)</t>
  </si>
  <si>
    <r>
      <t>MR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(Kgm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</si>
  <si>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Load Shape</t>
  </si>
  <si>
    <t>l (m)</t>
  </si>
  <si>
    <t>w (m)</t>
  </si>
  <si>
    <t>r (m)</t>
  </si>
  <si>
    <r>
      <t>I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</si>
  <si>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</si>
  <si>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Mass (Kg)</t>
  </si>
  <si>
    <t>HALO RATIO Rect. LOAD (%)</t>
  </si>
  <si>
    <t>PASS if &gt;3%</t>
  </si>
  <si>
    <t>HALO RATIO Circ. LOAD (%)</t>
  </si>
  <si>
    <t>Formulae</t>
  </si>
  <si>
    <t>* Volume of water in the HALO or Mass of the LOAD</t>
  </si>
  <si>
    <t>Area Moment of Inertia:</t>
  </si>
  <si>
    <t>** Density of solution, e.g. Fresh Water = 1.0, CaCl = 1.4</t>
  </si>
  <si>
    <t>:- Rectangle</t>
  </si>
  <si>
    <r>
      <t>I=l*w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/12+w*l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/12</t>
    </r>
  </si>
  <si>
    <t>:- Circle</t>
  </si>
  <si>
    <r>
      <t>I=PI*r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/2</t>
    </r>
  </si>
  <si>
    <t>Radius of Gyration:</t>
  </si>
  <si>
    <t>Rg=SQRT(I/A)</t>
  </si>
  <si>
    <t>where A = cross sectional area</t>
  </si>
  <si>
    <r>
      <t>Rg=SQRT((l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)/12)</t>
    </r>
  </si>
  <si>
    <r>
      <t>Rg=SQRT(r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/2)</t>
    </r>
  </si>
  <si>
    <t>Volume (L) or Mass (Kg) *</t>
  </si>
  <si>
    <t>Density (Kg/L) **</t>
  </si>
  <si>
    <t>Total Volume (L)</t>
  </si>
  <si>
    <t>V2 (L)</t>
  </si>
  <si>
    <t>V1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</si>
</sst>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6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quotePrefix="1"/>
    <xf numFmtId="0" fontId="4" fillId="7" borderId="1" xfId="0" applyFont="1" applyFill="1" applyBorder="1"/>
    <xf numFmtId="165" fontId="4" fillId="7" borderId="1" xfId="0" applyNumberFormat="1" applyFont="1" applyFill="1" applyBorder="1"/>
    <xf numFmtId="0" fontId="1" fillId="0" borderId="0" xfId="0" applyFont="1"/>
    <xf numFmtId="0" fontId="1" fillId="8" borderId="3" xfId="0" applyFont="1" applyFill="1" applyBorder="1" applyAlignment="1">
      <alignment horizontal="right"/>
    </xf>
    <xf numFmtId="0" fontId="0" fillId="8" borderId="5" xfId="0" applyFont="1" applyFill="1" applyBorder="1"/>
    <xf numFmtId="0" fontId="0" fillId="8" borderId="4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8" borderId="3" xfId="0" quotePrefix="1" applyFill="1" applyBorder="1"/>
    <xf numFmtId="0" fontId="4" fillId="0" borderId="0" xfId="0" applyFont="1" applyFill="1" applyBorder="1"/>
    <xf numFmtId="1" fontId="4" fillId="7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7992-B80F-412E-832E-B1F084A30554}">
  <dimension ref="A1:O25"/>
  <sheetViews>
    <sheetView tabSelected="1" workbookViewId="0">
      <selection activeCell="B23" sqref="B23"/>
    </sheetView>
  </sheetViews>
  <sheetFormatPr defaultRowHeight="15" x14ac:dyDescent="0.25"/>
  <cols>
    <col min="1" max="1" width="27.42578125" customWidth="1"/>
    <col min="2" max="2" width="11.5703125" bestFit="1" customWidth="1"/>
    <col min="3" max="4" width="10.28515625" bestFit="1" customWidth="1"/>
    <col min="5" max="5" width="11.42578125" bestFit="1" customWidth="1"/>
    <col min="6" max="6" width="11.42578125" customWidth="1"/>
    <col min="8" max="8" width="22.140625" bestFit="1" customWidth="1"/>
    <col min="9" max="9" width="13.28515625" customWidth="1"/>
    <col min="10" max="10" width="12.7109375" customWidth="1"/>
    <col min="14" max="14" width="18.7109375" bestFit="1" customWidth="1"/>
    <col min="15" max="15" width="17" bestFit="1" customWidth="1"/>
  </cols>
  <sheetData>
    <row r="1" spans="1:15" ht="18.75" x14ac:dyDescent="0.3">
      <c r="A1" s="1" t="s">
        <v>0</v>
      </c>
    </row>
    <row r="2" spans="1:15" ht="18.75" x14ac:dyDescent="0.3">
      <c r="A2" s="1"/>
    </row>
    <row r="3" spans="1:15" ht="15" customHeight="1" x14ac:dyDescent="0.25">
      <c r="A3" s="21" t="s">
        <v>1</v>
      </c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5" ht="15" customHeight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5" customHeight="1" x14ac:dyDescent="0.25">
      <c r="A5" s="24"/>
      <c r="B5" s="18">
        <v>1234</v>
      </c>
      <c r="C5" s="26" t="s">
        <v>3</v>
      </c>
      <c r="D5" s="23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ht="15" customHeight="1" x14ac:dyDescent="0.25">
      <c r="A6" s="20"/>
    </row>
    <row r="7" spans="1:15" x14ac:dyDescent="0.25">
      <c r="E7" s="32" t="s">
        <v>4</v>
      </c>
      <c r="F7" s="32"/>
    </row>
    <row r="8" spans="1:15" ht="17.25" x14ac:dyDescent="0.25">
      <c r="A8" s="4" t="s">
        <v>5</v>
      </c>
      <c r="B8" s="4" t="s">
        <v>6</v>
      </c>
      <c r="C8" s="4" t="s">
        <v>7</v>
      </c>
      <c r="D8" s="4" t="s">
        <v>8</v>
      </c>
      <c r="E8" s="15" t="s">
        <v>9</v>
      </c>
      <c r="F8" s="16" t="s">
        <v>10</v>
      </c>
      <c r="H8" s="12" t="s">
        <v>11</v>
      </c>
      <c r="I8" s="13" t="s">
        <v>12</v>
      </c>
      <c r="J8" s="13" t="s">
        <v>13</v>
      </c>
      <c r="K8" s="13" t="s">
        <v>14</v>
      </c>
      <c r="L8" s="13" t="s">
        <v>44</v>
      </c>
      <c r="M8" s="13" t="s">
        <v>43</v>
      </c>
      <c r="N8" s="13" t="s">
        <v>15</v>
      </c>
      <c r="O8" s="12" t="s">
        <v>42</v>
      </c>
    </row>
    <row r="9" spans="1:15" ht="17.25" x14ac:dyDescent="0.25">
      <c r="A9" s="2" t="s">
        <v>40</v>
      </c>
      <c r="B9" s="6">
        <f>O9</f>
        <v>439.28814676922406</v>
      </c>
      <c r="C9" s="6">
        <f>O10</f>
        <v>339.2920065876977</v>
      </c>
      <c r="D9" s="6">
        <f>O11</f>
        <v>1206.3715789784806</v>
      </c>
      <c r="E9" s="6">
        <f>O14</f>
        <v>11000</v>
      </c>
      <c r="F9" s="6">
        <f>O15</f>
        <v>6000</v>
      </c>
      <c r="H9" s="29">
        <v>1100</v>
      </c>
      <c r="I9" s="2">
        <v>0.55000000000000004</v>
      </c>
      <c r="J9" s="2">
        <v>0.34599999999999997</v>
      </c>
      <c r="K9" s="2">
        <v>0.76500000000000001</v>
      </c>
      <c r="L9" s="6">
        <f>PI()*I9^2*K9*1000</f>
        <v>727.00380994884813</v>
      </c>
      <c r="M9" s="6">
        <f>PI()*J9^2*K9*1000</f>
        <v>287.71566317962407</v>
      </c>
      <c r="N9" s="7">
        <f t="shared" ref="N9:N11" si="0">(SQRT((PI()*((I9)^4-(J9)^4)/2)/(PI()*(I9)^2-PI()*(J9)^2)))</f>
        <v>0.45946490616803365</v>
      </c>
      <c r="O9" s="6">
        <f>L9-M9</f>
        <v>439.28814676922406</v>
      </c>
    </row>
    <row r="10" spans="1:15" ht="17.25" customHeight="1" x14ac:dyDescent="0.25">
      <c r="A10" s="2" t="s">
        <v>15</v>
      </c>
      <c r="B10" s="7">
        <f>N9</f>
        <v>0.45946490616803365</v>
      </c>
      <c r="C10" s="7">
        <f>N10</f>
        <v>0.61846584384264913</v>
      </c>
      <c r="D10" s="7">
        <f>N11</f>
        <v>0.82462112512353214</v>
      </c>
      <c r="E10" s="8">
        <f>N14</f>
        <v>1.4433756729740645</v>
      </c>
      <c r="F10" s="8">
        <f>N15</f>
        <v>2.1213203435596424</v>
      </c>
      <c r="H10" s="29">
        <v>1500</v>
      </c>
      <c r="I10" s="2">
        <v>0.75</v>
      </c>
      <c r="J10" s="2">
        <v>0.45</v>
      </c>
      <c r="K10" s="2">
        <v>0.3</v>
      </c>
      <c r="L10" s="6">
        <f t="shared" ref="L10:L11" si="1">PI()*I10^2*K10*1000</f>
        <v>530.14376029327764</v>
      </c>
      <c r="M10" s="6">
        <f t="shared" ref="M10:M11" si="2">PI()*J10^2*K10*1000</f>
        <v>190.85175370557994</v>
      </c>
      <c r="N10" s="7">
        <f t="shared" si="0"/>
        <v>0.61846584384264913</v>
      </c>
      <c r="O10" s="6">
        <f t="shared" ref="O10:O11" si="3">L10-M10</f>
        <v>339.2920065876977</v>
      </c>
    </row>
    <row r="11" spans="1:15" ht="17.25" x14ac:dyDescent="0.25">
      <c r="A11" s="2" t="s">
        <v>41</v>
      </c>
      <c r="B11" s="19">
        <v>1</v>
      </c>
      <c r="C11" s="19">
        <v>1.4</v>
      </c>
      <c r="D11" s="19">
        <v>1</v>
      </c>
      <c r="E11" s="8"/>
      <c r="F11" s="8"/>
      <c r="H11" s="29">
        <v>2000</v>
      </c>
      <c r="I11" s="2">
        <v>1</v>
      </c>
      <c r="J11" s="2">
        <v>0.6</v>
      </c>
      <c r="K11" s="2">
        <v>0.6</v>
      </c>
      <c r="L11" s="6">
        <f t="shared" si="1"/>
        <v>1884.9555921538758</v>
      </c>
      <c r="M11" s="6">
        <f t="shared" si="2"/>
        <v>678.58401317539528</v>
      </c>
      <c r="N11" s="7">
        <f t="shared" si="0"/>
        <v>0.82462112512353214</v>
      </c>
      <c r="O11" s="6">
        <f t="shared" si="3"/>
        <v>1206.3715789784806</v>
      </c>
    </row>
    <row r="12" spans="1:15" ht="17.25" x14ac:dyDescent="0.25">
      <c r="A12" s="2" t="s">
        <v>16</v>
      </c>
      <c r="B12" s="8">
        <f>B9*B11*B10^2</f>
        <v>92.73724208815733</v>
      </c>
      <c r="C12" s="8">
        <f t="shared" ref="C12:D12" si="4">C9*C11*C10^2</f>
        <v>181.69086952771212</v>
      </c>
      <c r="D12" s="8">
        <f t="shared" si="4"/>
        <v>820.3326737053668</v>
      </c>
      <c r="E12" s="8">
        <f>E9*E10^2</f>
        <v>22916.666666666672</v>
      </c>
      <c r="F12" s="8">
        <f>F9*F10^2</f>
        <v>26999.999999999996</v>
      </c>
    </row>
    <row r="13" spans="1:15" ht="17.25" x14ac:dyDescent="0.25">
      <c r="H13" s="12" t="s">
        <v>17</v>
      </c>
      <c r="I13" s="13" t="s">
        <v>18</v>
      </c>
      <c r="J13" s="13" t="s">
        <v>19</v>
      </c>
      <c r="K13" s="13" t="s">
        <v>20</v>
      </c>
      <c r="L13" s="13" t="s">
        <v>21</v>
      </c>
      <c r="M13" s="13" t="s">
        <v>22</v>
      </c>
      <c r="N13" s="13" t="s">
        <v>15</v>
      </c>
      <c r="O13" s="12" t="s">
        <v>23</v>
      </c>
    </row>
    <row r="14" spans="1:15" x14ac:dyDescent="0.25">
      <c r="A14" s="10" t="s">
        <v>24</v>
      </c>
      <c r="B14" s="11">
        <f>B12/E12*100</f>
        <v>0.40467160183923184</v>
      </c>
      <c r="C14" s="11">
        <f>C12/E12*100</f>
        <v>0.79283288521183448</v>
      </c>
      <c r="D14" s="11">
        <f>D12/E12*100</f>
        <v>3.579633485259782</v>
      </c>
      <c r="E14" s="5"/>
      <c r="H14" s="29" t="s">
        <v>9</v>
      </c>
      <c r="I14" s="18">
        <v>4</v>
      </c>
      <c r="J14" s="18">
        <v>3</v>
      </c>
      <c r="K14" s="14"/>
      <c r="L14" s="2">
        <f>(I14*J14^3)/12+(J14*I14^3)/12</f>
        <v>25</v>
      </c>
      <c r="M14" s="2">
        <f>I14*J14</f>
        <v>12</v>
      </c>
      <c r="N14" s="7">
        <f>SQRT(L14/M14)</f>
        <v>1.4433756729740645</v>
      </c>
      <c r="O14" s="28">
        <v>11000</v>
      </c>
    </row>
    <row r="15" spans="1:15" x14ac:dyDescent="0.25">
      <c r="B15" s="3" t="str">
        <f>IF(B14&lt;3,"FAIL","PASS")</f>
        <v>FAIL</v>
      </c>
      <c r="C15" s="3" t="str">
        <f t="shared" ref="C15:D15" si="5">IF(C14&lt;3,"FAIL","PASS")</f>
        <v>FAIL</v>
      </c>
      <c r="D15" s="3" t="str">
        <f t="shared" si="5"/>
        <v>PASS</v>
      </c>
      <c r="E15" t="s">
        <v>25</v>
      </c>
      <c r="H15" s="29" t="s">
        <v>10</v>
      </c>
      <c r="I15" s="14"/>
      <c r="J15" s="14"/>
      <c r="K15" s="18">
        <v>3</v>
      </c>
      <c r="L15" s="8">
        <f>PI()*K15^4/2</f>
        <v>127.23450247038662</v>
      </c>
      <c r="M15" s="8">
        <f>PI()*K15^2</f>
        <v>28.274333882308138</v>
      </c>
      <c r="N15" s="7">
        <f>SQRT(L15/M15)</f>
        <v>2.1213203435596424</v>
      </c>
      <c r="O15" s="28">
        <v>6000</v>
      </c>
    </row>
    <row r="16" spans="1:15" x14ac:dyDescent="0.25">
      <c r="B16" s="5"/>
      <c r="C16" s="5"/>
      <c r="D16" s="5"/>
    </row>
    <row r="17" spans="1:14" x14ac:dyDescent="0.25">
      <c r="A17" s="10" t="s">
        <v>26</v>
      </c>
      <c r="B17" s="11">
        <f>(B12/F12)*100</f>
        <v>0.34347126699317537</v>
      </c>
      <c r="C17" s="11">
        <f>(B12/F12)*100</f>
        <v>0.34347126699317537</v>
      </c>
      <c r="D17" s="11">
        <f>(D12/F12)*100</f>
        <v>3.0382691618717295</v>
      </c>
    </row>
    <row r="18" spans="1:14" x14ac:dyDescent="0.25">
      <c r="B18" s="3" t="str">
        <f>IF(B17&lt;3,"FAIL","PASS")</f>
        <v>FAIL</v>
      </c>
      <c r="C18" s="3" t="str">
        <f t="shared" ref="C18:D18" si="6">IF(C17&lt;3,"FAIL","PASS")</f>
        <v>FAIL</v>
      </c>
      <c r="D18" s="3" t="str">
        <f t="shared" si="6"/>
        <v>PASS</v>
      </c>
      <c r="E18" t="s">
        <v>25</v>
      </c>
    </row>
    <row r="19" spans="1:14" x14ac:dyDescent="0.25">
      <c r="B19" s="5"/>
      <c r="H19" s="33" t="s">
        <v>27</v>
      </c>
      <c r="I19" s="33"/>
      <c r="J19" s="33"/>
      <c r="M19" s="27"/>
      <c r="N19" s="17"/>
    </row>
    <row r="20" spans="1:14" ht="17.25" customHeight="1" x14ac:dyDescent="0.25">
      <c r="A20" t="s">
        <v>28</v>
      </c>
      <c r="H20" s="2" t="s">
        <v>29</v>
      </c>
      <c r="I20" s="34"/>
      <c r="J20" s="34"/>
    </row>
    <row r="21" spans="1:14" ht="17.25" x14ac:dyDescent="0.25">
      <c r="A21" t="s">
        <v>30</v>
      </c>
      <c r="H21" s="9" t="s">
        <v>31</v>
      </c>
      <c r="I21" s="34" t="s">
        <v>32</v>
      </c>
      <c r="J21" s="34"/>
    </row>
    <row r="22" spans="1:14" ht="17.25" customHeight="1" x14ac:dyDescent="0.25">
      <c r="H22" s="9" t="s">
        <v>33</v>
      </c>
      <c r="I22" s="30" t="s">
        <v>34</v>
      </c>
      <c r="J22" s="31"/>
    </row>
    <row r="23" spans="1:14" ht="17.25" customHeight="1" x14ac:dyDescent="0.25">
      <c r="H23" s="2" t="s">
        <v>35</v>
      </c>
      <c r="I23" s="34" t="s">
        <v>36</v>
      </c>
      <c r="J23" s="34"/>
      <c r="K23" t="s">
        <v>37</v>
      </c>
    </row>
    <row r="24" spans="1:14" ht="17.25" customHeight="1" x14ac:dyDescent="0.25">
      <c r="H24" s="9" t="s">
        <v>31</v>
      </c>
      <c r="I24" s="30" t="s">
        <v>38</v>
      </c>
      <c r="J24" s="31"/>
    </row>
    <row r="25" spans="1:14" ht="17.25" customHeight="1" x14ac:dyDescent="0.25">
      <c r="H25" s="9" t="s">
        <v>33</v>
      </c>
      <c r="I25" s="30" t="s">
        <v>39</v>
      </c>
      <c r="J25" s="31"/>
    </row>
  </sheetData>
  <mergeCells count="8">
    <mergeCell ref="I24:J24"/>
    <mergeCell ref="I25:J25"/>
    <mergeCell ref="E7:F7"/>
    <mergeCell ref="H19:J19"/>
    <mergeCell ref="I20:J20"/>
    <mergeCell ref="I21:J21"/>
    <mergeCell ref="I23:J23"/>
    <mergeCell ref="I22:J22"/>
  </mergeCells>
  <conditionalFormatting sqref="E14 B15:D16">
    <cfRule type="containsText" dxfId="3" priority="5" operator="containsText" text="FAIL">
      <formula>NOT(ISERROR(SEARCH("FAIL",B14)))</formula>
    </cfRule>
    <cfRule type="containsText" dxfId="2" priority="6" operator="containsText" text="PASS">
      <formula>NOT(ISERROR(SEARCH("PASS",B14)))</formula>
    </cfRule>
  </conditionalFormatting>
  <conditionalFormatting sqref="B18:B19 C18:D18">
    <cfRule type="containsText" dxfId="1" priority="1" operator="containsText" text="FAIL">
      <formula>NOT(ISERROR(SEARCH("FAIL",B18)))</formula>
    </cfRule>
    <cfRule type="containsText" dxfId="0" priority="2" operator="containsText" text="PASS">
      <formula>NOT(ISERROR(SEARCH("PASS",B18)))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HALO Ratio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</cp:lastModifiedBy>
  <cp:revision/>
  <dcterms:created xsi:type="dcterms:W3CDTF">2018-12-03T09:36:59Z</dcterms:created>
  <dcterms:modified xsi:type="dcterms:W3CDTF">2019-01-28T11:34:47Z</dcterms:modified>
  <cp:category/>
  <cp:contentStatus/>
</cp:coreProperties>
</file>